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8735"/>
  </bookViews>
  <sheets>
    <sheet name="项目支出绩效自评表" sheetId="5" r:id="rId1"/>
    <sheet name="分项目填报" sheetId="2" r:id="rId2"/>
    <sheet name="分项目明细表" sheetId="4"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分项目明细表!#REF!</definedName>
    <definedName name="_xlnm.Print_Titles" localSheetId="2">分项目明细表!$1:$2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<sst xmlns="http://schemas.openxmlformats.org/spreadsheetml/2006/main" count="136" uniqueCount="118">
  <si>
    <t>项目支出绩效自评表</t>
  </si>
  <si>
    <t>（2023年度）</t>
  </si>
  <si>
    <t>项目名称</t>
  </si>
  <si>
    <t>体育组织承接重点任务及服务专班系列经费</t>
  </si>
  <si>
    <t>主管部门</t>
  </si>
  <si>
    <t>北京市体育局</t>
  </si>
  <si>
    <t>实施单位</t>
  </si>
  <si>
    <t>北京市体育总会秘书处</t>
  </si>
  <si>
    <t>项目负责人</t>
  </si>
  <si>
    <t>刘淑靖</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</si>
  <si>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</si>
  <si>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</si>
  <si>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</si>
  <si>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</si>
  <si>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</si>
  <si>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</si>
  <si>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</si>
  <si>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</si>
  <si>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</si>
  <si>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</si>
  <si>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</si>
  <si>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</si>
  <si>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</si>
  <si>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</si>
  <si>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</si>
  <si>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按照北京市体育局工作部署，我单位2023年共需承担2项专班任务和12项重点任务：
一、2项专班任务
1. 城市副中心体育赛事活动：以习近平总书记两次视察北京的讲话精神和对体育工作的重要指示为指导，全面贯彻落实北京市政府派驻城市副中心工作专班要求，重心下移，深度融合，加快形成与城市副中心定位相适应的管理体系，迅速提升城市副中心体育管理服务水平。
2.回天地区体育赛事活动：为深入贯彻《北京市全民健身条例》和《北京市全民健身实施计划（2021-2025年）》，推进落实本市《深入推进回龙观天通苑地区提升发展行动计划（2021-2025年）》任务，总会秘书处依托市级体育社团的优势将举办17项体育赛事活动。通过举办这些赛事将让回天地区的体育爱好者亲身体验全民健身项目与相关竞赛保障。
二、12项重点任务
1.新疆西藏体育交流活动；2.天安门和平鸽广场放飞；3.老年人体育协会活动；4.星级健身团队评定；5.社团组织大数据；6.“双减”工作专班；7.应急救援队伍帮扶；8.应急综合演练；9.安全应急知识宣传项目；10.京港澳台体育交流活动；11.协会抽查审计；12.体育非物质文化遗产保护及传承。
认真落实好上述工作任务安排，圆满完成市委市政府及市体育局交办的工作。</t>
  </si>
  <si>
    <t xml:space="preserve">1.城市副中心专班任务，会同市级协会共举办赛事活动、直播教学21场，共2万余名名副中心地区居民直接参与到赛事活动中来，丰富了市民健身生活，推动全民健身事业发展；
2.回天地区赛事活动：举办20项不同类别的体育赛事活动，6000余名回天地区及附近居民参与，活动相关信息浏览量达到上百万次；
3.援藏活动：市体育基金会联合北京市棒球、垒球协会共同开展棒垒球运动援藏公益项目，以专业的教练团队通过普及棒垒球知识和训练与指导，让更多学生们认识、了解、参与到软式棒垒球运动，培养学生文明礼仪，团队精神，为提升青少年健康打下良好基础；
4.信鸽放飞工作：根据《天安门地区2023年元旦、国庆节日服务保障工作方案》，于2023年1月1日，10月1日天安门广场升国旗时，在天安门城楼前各放飞1万羽和平鸽；
5.老年人体育活动：广泛开展了各种深受老年人喜爱的体育活动，包括每年一届的“北京中老年优秀健身项目表演赛”，“北京市中老年和谐杯乒乓球赛”，以及其他适合老年人的培训活动，受到广大老年人的欢迎。今年市体总还组织市老体协参加了四年一届的全国老年人体育健身大会；
6.星级健身团队：2023年共命名东城区安定门街道北锣鼓巷社区顺城花园舞蹈队等421支基层健身团队为2023年北京市星级全民健身团队；星级健身交流展示大赛成功举办，各区的25支优秀星级全民健身团队参加，约300余位选手参与激烈角逐，通过线上媒体平台观看大赛直播的观众高达30余万人次；
7.体育组织大数据：本项目完成了16个区的调查工作、调查了200个社区村，完成率达到100%。在质量方面，建立了10410支北京市基层群众健身团队数据库，建立了404个区级体育组织数据库，覆盖率基本达到了100%；
8.双减工作专班：已为10个协会提供团体标准编写培训及相关案例讲解服务；对10项团体标准文本进行技术审核；并协调标准化方面专家资源成功组织召开10项团体标准审查会；
9.应急综合管理：举办了2场2023年北京市体育组织应急培训演练活动；进行了2023年北京市体育组织山地救援演练、2023年北京市体育组织水域救援演练、2023年北京市体育组织应急通信救援演练、2023年北京市体育组织户外缆车救援演练等4次应急演练；联合北京市水上运动协会、北京市无线电运动协会、北京市登山运动协会分别成立了北京市体育组织户外水域救援队、北京市体育组织应急通信救援队、北京市体育总会山地户外救援队等3支专业救援队伍；
</t>
  </si>
  <si>
    <t>10.京港体育交流：（1）与香港基层体育组织、中小学、政府单位、体育俱乐部等各界人士建立沟通渠道，拓展联系范围；（2）了解香港基层体育组织发展现状，了解其商业运作的基本模式，及日常工作开展情况；（3）与相关单位达成共识，探索开展更多项目的交流沟通，建立长期互访机制；
11.协会抽查审计：已完成10家协会的抽查审计工作。抽查主要内容包括年检换届、内部治理、业务活动、党组织建设等情况；
12.风筝非遗传承：实现了利用全民健身赛事活动推广非遗项目的目标；联合发布了《关于科学安全文明放飞风筝的倡议书》；已制定和发布风筝项目团体标准；摄制完成北京风筝非遗传承保护纪录片；通过发布风筝短锦标赛短视频，借助互联网优质，吸引年轻群体关注和分享风筝文化；制作完成《北京风筝档案》。</t>
  </si>
  <si>
    <t>绩
效
指
标</t>
  </si>
  <si>
    <t>一级指标</t>
  </si>
  <si>
    <t>二级指标</t>
  </si>
  <si>
    <t>三级指标</t>
  </si>
  <si>
    <t>年度指标值</t>
  </si>
  <si>
    <t>实际完成值</t>
  </si>
  <si>
    <t>偏差原因分析及
改进措施</t>
  </si>
  <si>
    <t>产
出
指
标
（40分）</t>
  </si>
  <si>
    <t>数量指标</t>
  </si>
  <si>
    <t>举办全民健身赛事活动项目个数</t>
  </si>
  <si>
    <t>≥4人</t>
  </si>
  <si>
    <t>10人</t>
  </si>
  <si>
    <t>年初指标值设置过低，实际结果值达到设定值的250%.合理确定绩效指标。</t>
  </si>
  <si>
    <t>扶持群众体育组织数量</t>
  </si>
  <si>
    <t>≥100个</t>
  </si>
  <si>
    <t>280个</t>
  </si>
  <si>
    <t>年初指标值设置过低，在扶持市级体育协会的基础上，还扶持了基层健身团队，造成实际结果值达到设定值的280%。合理确定绩效指标。</t>
  </si>
  <si>
    <t>质量指标</t>
  </si>
  <si>
    <t>参与活动的社会公众人数</t>
  </si>
  <si>
    <t>≥30000人</t>
  </si>
  <si>
    <t>35191人</t>
  </si>
  <si>
    <t>关注活动的社会公众人数</t>
  </si>
  <si>
    <t>≥210000人</t>
  </si>
  <si>
    <t>250000人</t>
  </si>
  <si>
    <t>成
本
指
标
（15分）</t>
  </si>
  <si>
    <t>经济成本指标</t>
  </si>
  <si>
    <t>全民健身赛事活动成本</t>
  </si>
  <si>
    <t>≤651.1991万元</t>
  </si>
  <si>
    <t>438.86万元</t>
  </si>
  <si>
    <t>扶持群众体育组织平均成本</t>
  </si>
  <si>
    <t>≤6.5万元</t>
  </si>
  <si>
    <t>2.33万元</t>
  </si>
  <si>
    <t>年初指标值设置过高，年初指标值/实际结果值达到设定值的279%。合理确定绩效指标。</t>
  </si>
  <si>
    <t>效
益
指
标
（25分）</t>
  </si>
  <si>
    <t>社会效益指标</t>
  </si>
  <si>
    <t>对群众体育组织的影响程度</t>
  </si>
  <si>
    <t>≥80%</t>
  </si>
  <si>
    <t>对社会影响力提高程度</t>
  </si>
  <si>
    <t>可持续影响指标</t>
  </si>
  <si>
    <t>带动社会公众健身的可持续影响</t>
  </si>
  <si>
    <t>满意度指标
（10分）</t>
  </si>
  <si>
    <t>服务对象满意度指标</t>
  </si>
  <si>
    <t>参与人员满意度</t>
  </si>
  <si>
    <t>≥90%</t>
  </si>
  <si>
    <t>满意度未达设定值，今后将从赛事组织规范性、裁判配置及执裁公平性着手，提高满意度</t>
  </si>
  <si>
    <t>群众体育组织满意度</t>
  </si>
  <si>
    <t>总分</t>
  </si>
  <si>
    <t>——</t>
  </si>
  <si>
    <t>分项目名称：</t>
  </si>
  <si>
    <t>序号</t>
  </si>
  <si>
    <t>指标</t>
  </si>
  <si>
    <t>数值调整后</t>
  </si>
  <si>
    <t>数值合计</t>
  </si>
  <si>
    <t>副中心</t>
  </si>
  <si>
    <t>回天</t>
  </si>
  <si>
    <t>新疆西藏</t>
  </si>
  <si>
    <t>信鸽</t>
  </si>
  <si>
    <t>老年人</t>
  </si>
  <si>
    <t>星级团队</t>
  </si>
  <si>
    <t>大数据</t>
  </si>
  <si>
    <t>双减</t>
  </si>
  <si>
    <t>应急3项</t>
  </si>
  <si>
    <t>京港</t>
  </si>
  <si>
    <t>协会抽查</t>
  </si>
  <si>
    <t>风筝非遗</t>
  </si>
  <si>
    <t>10</t>
  </si>
  <si>
    <t>280</t>
  </si>
  <si>
    <t>35191</t>
  </si>
  <si>
    <t>250000</t>
  </si>
  <si>
    <t>北京市体育总会秘书处2023年绩效自评项目表</t>
  </si>
  <si>
    <t>单位：万元</t>
  </si>
  <si>
    <t>职能职责</t>
  </si>
  <si>
    <t>项目6：
体育组织承接重点任务及服务专班系列经费</t>
  </si>
  <si>
    <t>金额</t>
  </si>
  <si>
    <t>备注</t>
  </si>
  <si>
    <t>城市副中心专班系列活动经费</t>
  </si>
  <si>
    <t>回天地区专班系列活动经费</t>
  </si>
  <si>
    <t>2023年新疆西藏体育交流专项经费预算</t>
  </si>
  <si>
    <t>天安门广场信鸽放飞专项经费</t>
  </si>
  <si>
    <t>2023年老年人体育协会专项经费项目预算</t>
  </si>
  <si>
    <t>北京市星级全民健身团队评定项目预算</t>
  </si>
  <si>
    <t>北京市体育组织大数据项目经费预算</t>
  </si>
  <si>
    <t xml:space="preserve">“双减”工作专班 </t>
  </si>
  <si>
    <t>应急救援队伍帮扶</t>
  </si>
  <si>
    <t>2023年应急综合演练经费预算</t>
  </si>
  <si>
    <t>2023年应急宣传经费预算</t>
  </si>
  <si>
    <t>京港澳台体育交流活动经费</t>
  </si>
  <si>
    <t>协会抽查审计</t>
  </si>
  <si>
    <t>风筝非遗传承保护</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</si>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</sst>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Red]\(0.00\)"/>
    <numFmt numFmtId="178" formatCode="0.000000_ ;[Red]\-0.000000\ "/>
    <numFmt numFmtId="179" formatCode="0.00_ "/>
    <numFmt numFmtId="180" formatCode="0_);[Red]\(0\)"/>
  </numFmts>
  <fonts count="39">
    <font>
      <sz val="11"/>
      <color theme="1"/>
      <name val="宋体"/>
      <charset val="134"/>
      <scheme val="minor"/>
    </font>
    <font>
      <sz val="14"/>
      <color indexed="8"/>
      <name val="宋体"/>
      <charset val="134"/>
    </font>
    <font>
      <sz val="20"/>
      <color indexed="8"/>
      <name val="方正小标宋简体"/>
      <charset val="134"/>
    </font>
    <font>
      <b/>
      <sz val="12"/>
      <color indexed="8"/>
      <name val="宋体"/>
      <charset val="134"/>
    </font>
    <font>
      <sz val="14"/>
      <color indexed="8"/>
      <name val="仿宋_GB2312"/>
      <charset val="134"/>
    </font>
    <font>
      <b/>
      <sz val="11"/>
      <color theme="1"/>
      <name val="宋体"/>
      <charset val="134"/>
      <scheme val="minor"/>
    </font>
    <font>
      <sz val="10"/>
      <color theme="1"/>
      <name val="宋体"/>
      <charset val="134"/>
      <scheme val="minor"/>
    </font>
    <font>
      <sz val="9"/>
      <name val="宋体"/>
      <charset val="134"/>
    </font>
    <font>
      <sz val="9"/>
      <color theme="1"/>
      <name val="宋体"/>
      <charset val="134"/>
      <scheme val="minor"/>
    </font>
    <font>
      <sz val="9"/>
      <color indexed="8"/>
      <name val="宋体"/>
      <charset val="134"/>
    </font>
    <font>
      <sz val="12"/>
      <color indexed="8"/>
      <name val="宋体"/>
      <charset val="134"/>
    </font>
    <font>
      <sz val="16"/>
      <color indexed="8"/>
      <name val="黑体"/>
      <charset val="134"/>
    </font>
    <font>
      <sz val="10"/>
      <color indexed="8"/>
      <name val="宋体"/>
      <charset val="134"/>
    </font>
    <font>
      <sz val="10"/>
      <name val="宋体"/>
      <charset val="134"/>
    </font>
    <font>
      <sz val="10"/>
      <color rgb="FF000000"/>
      <name val="宋体"/>
      <charset val="134"/>
    </font>
    <font>
      <sz val="10"/>
      <name val="宋体"/>
      <charset val="134"/>
      <scheme val="minor"/>
    </font>
    <font>
      <sz val="10"/>
      <color indexed="8"/>
      <name val="宋体"/>
      <charset val="134"/>
      <scheme val="minor"/>
    </font>
    <font>
      <sz val="10"/>
      <color theme="1"/>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13"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4" applyNumberFormat="0" applyFill="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6" fillId="0" borderId="0" applyNumberFormat="0" applyFill="0" applyBorder="0" applyAlignment="0" applyProtection="0">
      <alignment vertical="center"/>
    </xf>
    <xf numFmtId="0" fontId="27" fillId="3" borderId="16" applyNumberFormat="0" applyAlignment="0" applyProtection="0">
      <alignment vertical="center"/>
    </xf>
    <xf numFmtId="0" fontId="28" fillId="4" borderId="17" applyNumberFormat="0" applyAlignment="0" applyProtection="0">
      <alignment vertical="center"/>
    </xf>
    <xf numFmtId="0" fontId="29" fillId="4" borderId="16" applyNumberFormat="0" applyAlignment="0" applyProtection="0">
      <alignment vertical="center"/>
    </xf>
    <xf numFmtId="0" fontId="30" fillId="5" borderId="18" applyNumberFormat="0" applyAlignment="0" applyProtection="0">
      <alignment vertical="center"/>
    </xf>
    <xf numFmtId="0" fontId="31" fillId="0" borderId="19" applyNumberFormat="0" applyFill="0" applyAlignment="0" applyProtection="0">
      <alignment vertical="center"/>
    </xf>
    <xf numFmtId="0" fontId="32" fillId="0" borderId="20"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xf numFmtId="0" fontId="38" fillId="0" borderId="0"/>
  </cellStyleXfs>
  <cellXfs count="83">
    <xf numFmtId="0" fontId="0" fillId="0" borderId="0" xfId="0">
      <alignment vertical="center"/>
    </xf>
    <xf numFmtId="0" fontId="1" fillId="0" borderId="0" xfId="0" applyFont="1" applyFill="1" applyBorder="1" applyAlignment="1" applyProtection="1">
      <alignment horizontal="center" vertical="center" wrapText="1"/>
      <protection locked="0"/>
    </xf>
    <xf numFmtId="0" fontId="1" fillId="0" borderId="0" xfId="0" applyFont="1" applyFill="1" applyBorder="1" applyAlignment="1" applyProtection="1">
      <alignment vertical="center" wrapText="1"/>
      <protection locked="0"/>
    </xf>
    <xf numFmtId="176" fontId="1"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left" vertical="center"/>
      <protection locked="0"/>
    </xf>
    <xf numFmtId="0" fontId="1" fillId="0" borderId="0" xfId="0" applyFont="1" applyFill="1" applyBorder="1" applyAlignment="1" applyProtection="1">
      <alignment horizontal="center" vertical="center"/>
      <protection locked="0"/>
    </xf>
    <xf numFmtId="0" fontId="1" fillId="0" borderId="0" xfId="0" applyFont="1" applyFill="1" applyBorder="1" applyAlignment="1" applyProtection="1">
      <alignment horizontal="right" vertical="center"/>
      <protection locked="0"/>
    </xf>
    <xf numFmtId="177" fontId="3"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left" vertical="center" wrapText="1"/>
    </xf>
    <xf numFmtId="178" fontId="4" fillId="0" borderId="1" xfId="0" applyNumberFormat="1" applyFont="1" applyFill="1" applyBorder="1" applyAlignment="1" applyProtection="1">
      <alignment horizontal="right" vertical="center"/>
      <protection locked="0"/>
    </xf>
    <xf numFmtId="176" fontId="1" fillId="0" borderId="1" xfId="0" applyNumberFormat="1" applyFont="1" applyFill="1" applyBorder="1" applyAlignment="1" applyProtection="1">
      <alignment vertical="center" wrapText="1"/>
      <protection locked="0"/>
    </xf>
    <xf numFmtId="0" fontId="5" fillId="0" borderId="0" xfId="0" applyFont="1">
      <alignment vertical="center"/>
    </xf>
    <xf numFmtId="0" fontId="0" fillId="0" borderId="1" xfId="0" applyBorder="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6" fillId="0" borderId="1" xfId="0" applyFont="1" applyBorder="1" applyAlignment="1">
      <alignment vertical="center" wrapText="1"/>
    </xf>
    <xf numFmtId="49" fontId="7" fillId="0" borderId="1" xfId="0" applyNumberFormat="1" applyFont="1" applyBorder="1" applyAlignment="1">
      <alignment horizontal="left" vertical="center"/>
    </xf>
    <xf numFmtId="0" fontId="0" fillId="0" borderId="1" xfId="0" applyBorder="1" applyAlignment="1">
      <alignment horizontal="left" vertical="center"/>
    </xf>
    <xf numFmtId="9" fontId="0" fillId="0" borderId="1" xfId="0" applyNumberFormat="1" applyBorder="1" applyAlignment="1">
      <alignment horizontal="left" vertical="center"/>
    </xf>
    <xf numFmtId="179" fontId="7" fillId="0" borderId="1" xfId="0" applyNumberFormat="1" applyFont="1" applyBorder="1" applyAlignment="1">
      <alignment horizontal="left" vertical="center"/>
    </xf>
    <xf numFmtId="0" fontId="0" fillId="0" borderId="1" xfId="0" applyBorder="1" applyAlignment="1">
      <alignment horizontal="center" vertical="center"/>
    </xf>
    <xf numFmtId="9" fontId="0" fillId="0" borderId="1" xfId="0" applyNumberFormat="1" applyBorder="1" applyAlignment="1">
      <alignment horizontal="center" vertical="center"/>
    </xf>
    <xf numFmtId="0" fontId="8" fillId="0" borderId="1" xfId="0" applyFont="1" applyBorder="1">
      <alignment vertical="center"/>
    </xf>
    <xf numFmtId="0" fontId="9" fillId="0" borderId="0" xfId="0" applyFont="1" applyFill="1" applyBorder="1" applyAlignment="1"/>
    <xf numFmtId="0" fontId="0" fillId="0" borderId="0" xfId="0" applyFill="1" applyBorder="1" applyAlignment="1">
      <alignment horizontal="center"/>
    </xf>
    <xf numFmtId="0" fontId="6" fillId="0" borderId="0" xfId="0" applyFont="1" applyFill="1" applyAlignment="1">
      <alignment horizontal="center"/>
    </xf>
    <xf numFmtId="0" fontId="6" fillId="0" borderId="0" xfId="0" applyFont="1" applyFill="1" applyBorder="1" applyAlignment="1">
      <alignment horizontal="center"/>
    </xf>
    <xf numFmtId="0" fontId="6" fillId="0" borderId="0" xfId="0" applyFont="1" applyFill="1" applyBorder="1" applyAlignment="1"/>
    <xf numFmtId="0" fontId="0" fillId="0" borderId="0" xfId="0" applyFill="1" applyBorder="1" applyAlignment="1">
      <alignment vertical="center" wrapText="1"/>
    </xf>
    <xf numFmtId="0" fontId="0" fillId="0" borderId="0" xfId="0" applyFill="1" applyBorder="1" applyAlignment="1">
      <alignment horizontal="center" vertical="center" wrapText="1"/>
    </xf>
    <xf numFmtId="0" fontId="0" fillId="0" borderId="0" xfId="0" applyFill="1" applyBorder="1" applyAlignment="1"/>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49" applyNumberFormat="1" applyFont="1" applyFill="1" applyBorder="1" applyAlignment="1">
      <alignment horizontal="right" vertical="center" wrapText="1"/>
    </xf>
    <xf numFmtId="0" fontId="12" fillId="0" borderId="1" xfId="0" applyFont="1" applyFill="1" applyBorder="1" applyAlignment="1">
      <alignment horizontal="right" vertical="center" wrapText="1"/>
    </xf>
    <xf numFmtId="177" fontId="12" fillId="0" borderId="1" xfId="3" applyNumberFormat="1" applyFont="1" applyFill="1" applyBorder="1" applyAlignment="1">
      <alignment horizontal="center" vertical="center" wrapText="1"/>
    </xf>
    <xf numFmtId="180" fontId="12" fillId="0" borderId="1" xfId="3" applyNumberFormat="1" applyFont="1" applyFill="1" applyBorder="1" applyAlignment="1">
      <alignment horizontal="center" vertical="center" wrapText="1"/>
    </xf>
    <xf numFmtId="0" fontId="12" fillId="0" borderId="2" xfId="0" applyFont="1" applyFill="1" applyBorder="1" applyAlignment="1">
      <alignment horizontal="right" vertical="center" wrapText="1"/>
    </xf>
    <xf numFmtId="43" fontId="12" fillId="0" borderId="1" xfId="1" applyFont="1" applyFill="1" applyBorder="1" applyAlignment="1">
      <alignment horizontal="center" vertical="center" wrapText="1"/>
    </xf>
    <xf numFmtId="0" fontId="12" fillId="0" borderId="1" xfId="0" applyFont="1" applyFill="1" applyBorder="1" applyAlignment="1">
      <alignment vertical="center" wrapText="1"/>
    </xf>
    <xf numFmtId="180" fontId="12" fillId="0" borderId="1" xfId="0" applyNumberFormat="1"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14" fillId="0" borderId="6" xfId="0" applyFont="1" applyFill="1" applyBorder="1" applyAlignment="1">
      <alignment horizontal="left" wrapText="1"/>
    </xf>
    <xf numFmtId="0" fontId="12" fillId="0" borderId="7" xfId="0" applyFont="1" applyFill="1" applyBorder="1" applyAlignment="1">
      <alignment horizontal="left" wrapText="1"/>
    </xf>
    <xf numFmtId="0" fontId="12" fillId="0" borderId="9" xfId="0" applyFont="1" applyFill="1" applyBorder="1" applyAlignment="1">
      <alignment horizontal="center" vertical="center" wrapText="1"/>
    </xf>
    <xf numFmtId="0" fontId="12" fillId="0" borderId="10"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1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49" fontId="13" fillId="0" borderId="4" xfId="49" applyNumberFormat="1" applyFont="1" applyFill="1" applyBorder="1" applyAlignment="1">
      <alignment horizontal="center" vertical="center" wrapText="1"/>
    </xf>
    <xf numFmtId="49" fontId="13" fillId="0" borderId="1" xfId="49" applyNumberFormat="1" applyFont="1" applyFill="1" applyBorder="1" applyAlignment="1">
      <alignment horizontal="left" vertical="center" wrapText="1"/>
    </xf>
    <xf numFmtId="0" fontId="15" fillId="0" borderId="1" xfId="49" applyNumberFormat="1"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179" fontId="15" fillId="0" borderId="1" xfId="49" applyNumberFormat="1" applyFont="1" applyFill="1" applyBorder="1" applyAlignment="1">
      <alignment horizontal="center" vertical="center" wrapText="1"/>
    </xf>
    <xf numFmtId="49" fontId="13" fillId="0" borderId="9" xfId="49" applyNumberFormat="1" applyFont="1" applyFill="1" applyBorder="1" applyAlignment="1">
      <alignment horizontal="center" vertical="center" wrapText="1"/>
    </xf>
    <xf numFmtId="49" fontId="13" fillId="0" borderId="1" xfId="49" applyNumberFormat="1" applyFont="1" applyFill="1" applyBorder="1" applyAlignment="1">
      <alignment horizontal="center" vertical="center" wrapText="1"/>
    </xf>
    <xf numFmtId="9" fontId="16" fillId="0" borderId="2" xfId="0" applyNumberFormat="1" applyFont="1" applyFill="1" applyBorder="1" applyAlignment="1">
      <alignment horizontal="center" vertical="center" wrapText="1"/>
    </xf>
    <xf numFmtId="0" fontId="12" fillId="0" borderId="1" xfId="0" applyFont="1" applyFill="1" applyBorder="1" applyAlignment="1">
      <alignment horizontal="center" vertical="center"/>
    </xf>
    <xf numFmtId="49" fontId="13" fillId="0" borderId="1" xfId="0" applyNumberFormat="1" applyFont="1" applyFill="1" applyBorder="1" applyAlignment="1">
      <alignment horizontal="left" vertical="center"/>
    </xf>
    <xf numFmtId="179" fontId="16" fillId="0" borderId="1" xfId="0" applyNumberFormat="1" applyFont="1" applyFill="1" applyBorder="1" applyAlignment="1">
      <alignment horizontal="center" vertical="center" wrapText="1"/>
    </xf>
    <xf numFmtId="0" fontId="17" fillId="0" borderId="0" xfId="0" applyFont="1" applyFill="1" applyBorder="1" applyAlignment="1">
      <alignment horizontal="left" vertical="center"/>
    </xf>
    <xf numFmtId="10" fontId="16" fillId="0" borderId="2"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179" fontId="18" fillId="0" borderId="1" xfId="0" applyNumberFormat="1" applyFont="1" applyFill="1" applyBorder="1" applyAlignment="1">
      <alignment horizontal="center" vertical="center" wrapText="1"/>
    </xf>
    <xf numFmtId="10" fontId="12" fillId="0" borderId="1" xfId="1" applyNumberFormat="1" applyFont="1" applyFill="1" applyBorder="1" applyAlignment="1">
      <alignment vertical="center" wrapText="1"/>
    </xf>
    <xf numFmtId="179" fontId="12" fillId="0" borderId="1" xfId="1" applyNumberFormat="1" applyFont="1" applyFill="1" applyBorder="1" applyAlignment="1">
      <alignment horizontal="center" vertical="center" wrapText="1"/>
    </xf>
    <xf numFmtId="0" fontId="12" fillId="0" borderId="8" xfId="0" applyFont="1" applyFill="1" applyBorder="1" applyAlignment="1">
      <alignment horizontal="left" wrapText="1"/>
    </xf>
    <xf numFmtId="0" fontId="12" fillId="0" borderId="12" xfId="0" applyFont="1" applyFill="1" applyBorder="1" applyAlignment="1">
      <alignment horizontal="left" vertical="top" wrapText="1"/>
    </xf>
    <xf numFmtId="43" fontId="18"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6.xml"/><Relationship Id="rId8" Type="http://schemas.openxmlformats.org/officeDocument/2006/relationships/externalLink" Target="externalLinks/externalLink5.xml"/><Relationship Id="rId7" Type="http://schemas.openxmlformats.org/officeDocument/2006/relationships/externalLink" Target="externalLinks/externalLink4.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3" Type="http://schemas.openxmlformats.org/officeDocument/2006/relationships/worksheet" Target="worksheets/sheet3.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theme" Target="theme/theme1.xml"/><Relationship Id="rId17" Type="http://schemas.openxmlformats.org/officeDocument/2006/relationships/externalLink" Target="externalLinks/externalLink14.xml"/><Relationship Id="rId16" Type="http://schemas.openxmlformats.org/officeDocument/2006/relationships/externalLink" Target="externalLinks/externalLink13.xml"/><Relationship Id="rId15" Type="http://schemas.openxmlformats.org/officeDocument/2006/relationships/externalLink" Target="externalLinks/externalLink12.xml"/><Relationship Id="rId14" Type="http://schemas.openxmlformats.org/officeDocument/2006/relationships/externalLink" Target="externalLinks/externalLink11.xml"/><Relationship Id="rId13" Type="http://schemas.openxmlformats.org/officeDocument/2006/relationships/externalLink" Target="externalLinks/externalLink10.xml"/><Relationship Id="rId12" Type="http://schemas.openxmlformats.org/officeDocument/2006/relationships/externalLink" Target="externalLinks/externalLink9.xml"/><Relationship Id="rId11" Type="http://schemas.openxmlformats.org/officeDocument/2006/relationships/externalLink" Target="externalLinks/externalLink8.xml"/><Relationship Id="rId10" Type="http://schemas.openxmlformats.org/officeDocument/2006/relationships/externalLink" Target="externalLinks/externalLink7.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1-&#22478;&#24066;&#21103;&#20013;&#24515;&#19987;&#29677;&#31995;&#21015;&#27963;&#21160;&#32463;&#36153;.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10-2023&#24180;&#24212;&#24613;&#32508;&#21512;&#28436;&#32451;&#32463;&#36153;&#39044;&#31639;(1).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11-&#24212;&#24613;&#23459;&#20256;&#32463;&#36153;&#39044;&#31639;(1).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12-2023&#24180;&#20140;&#28207;&#28595;&#21488;&#20307;&#32946;&#20132;&#27969;&#27963;&#21160;&#32463;&#36153;&#39044;&#31639;&#65288;&#28041;&#23494;&#39033;&#30446;&#65292;&#35831;&#21247;&#22806;&#27969;&#6528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13-2022&#24180;&#24066;&#32423;&#20307;&#32946;&#31038;&#22242;&#21644;&#22522;&#37329;&#20250;&#25277;&#26597;&#24037;&#20316;&#39033;&#30446;&#39044;&#31639;.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14-&#36153;&#29992;&#39044;&#31639;&#21450;&#26126;&#3245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2-&#22238;&#22825;&#22320;&#21306;&#19987;&#29677;&#31995;&#21015;&#27963;&#21160;&#32463;&#3615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3-2023&#24180;&#26032;&#30086;&#35199;&#34255;&#20307;&#32946;&#20132;&#27969;&#19987;&#39033;&#32463;&#36153;&#39044;&#3163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4-&#22825;&#23433;&#38376;&#24191;&#22330;&#20449;&#40509;&#25918;&#39134;&#19987;&#39033;&#32463;&#3615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5-2023&#24180;&#32769;&#24180;&#20154;&#20307;&#32946;&#21327;&#20250;&#19987;&#39033;&#32463;&#36153;&#39033;&#30446;&#39044;&#3163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6-&#21271;&#20140;&#24066;&#26143;&#32423;&#20840;&#27665;&#20581;&#36523;&#22242;&#38431;&#35780;&#23450;&#39033;&#30446;&#39044;&#31639;&#26126;&#3245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7-&#21271;&#20140;&#24066;&#20307;&#32946;&#32452;&#32455;&#22823;&#25968;&#25454;&#39033;&#30446;&#32463;&#36153;&#39044;&#31639;.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8-&#39044;&#31639;&#26126;&#3245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9-2023&#24180;&#24212;&#24613;&#25937;&#25588;&#38431;&#20237;&#24110;&#25206;&#39033;&#30446;&#32463;&#36153;&#39044;&#31639;(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总表"/>
      <sheetName val="组委会统一（奖牌+急救+保险+宣传）"/>
      <sheetName val="极限"/>
      <sheetName val="风筝"/>
      <sheetName val="空竹"/>
      <sheetName val="徒步"/>
      <sheetName val="自行车"/>
      <sheetName val="搭建"/>
    </sheetNames>
    <sheetDataSet>
      <sheetData sheetId="0" refreshError="1">
        <row r="15">
          <cell r="D15">
            <v>1160800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主表"/>
    </sheetNames>
    <sheetDataSet>
      <sheetData sheetId="0" refreshError="1">
        <row r="22">
          <cell r="I22">
            <v>277300</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主表"/>
    </sheetNames>
    <sheetDataSet>
      <sheetData sheetId="0" refreshError="1">
        <row r="7">
          <cell r="I7">
            <v>99500</v>
          </cell>
        </row>
      </sheetData>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明细表"/>
    </sheetNames>
    <sheetDataSet>
      <sheetData sheetId="0" refreshError="1">
        <row r="25">
          <cell r="J25">
            <v>344600</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主表"/>
    </sheetNames>
    <sheetDataSet>
      <sheetData sheetId="0" refreshError="1">
        <row r="12">
          <cell r="I12">
            <v>81864</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明细表"/>
      <sheetName val="Sheet3"/>
    </sheetNames>
    <sheetDataSet>
      <sheetData sheetId="0" refreshError="1">
        <row r="14">
          <cell r="K14">
            <v>260300</v>
          </cell>
        </row>
      </sheetData>
      <sheetData sheetId="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总表"/>
      <sheetName val="陆地冰壶赛"/>
      <sheetName val="极限长板"/>
      <sheetName val="青少年攀岩"/>
      <sheetName val="骑行"/>
      <sheetName val="羽毛球"/>
      <sheetName val="十公里夜跑"/>
      <sheetName val="平板支撑"/>
      <sheetName val="空竹天通东苑"/>
      <sheetName val="空竹天通西苑"/>
      <sheetName val="社体指导员直播"/>
    </sheetNames>
    <sheetDataSet>
      <sheetData sheetId="0" refreshError="1">
        <row r="14">
          <cell r="D14">
            <v>1107961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明细表"/>
      <sheetName val="总表"/>
    </sheetNames>
    <sheetDataSet>
      <sheetData sheetId="0" refreshError="1">
        <row r="31">
          <cell r="J31">
            <v>364900</v>
          </cell>
        </row>
      </sheetData>
      <sheetData sheetId="1"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results"/>
      <sheetName val="总表"/>
      <sheetName val="明细表"/>
    </sheetNames>
    <sheetDataSet>
      <sheetData sheetId="0" refreshError="1"/>
      <sheetData sheetId="1" refreshError="1"/>
      <sheetData sheetId="2" refreshError="1">
        <row r="8">
          <cell r="I8">
            <v>300000</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results"/>
      <sheetName val="明细表"/>
    </sheetNames>
    <sheetDataSet>
      <sheetData sheetId="0" refreshError="1"/>
      <sheetData sheetId="1" refreshError="1">
        <row r="64">
          <cell r="I64">
            <v>600000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北京市星级全民健身团队评定项目2023年经费预算明细"/>
    </sheetNames>
    <sheetDataSet>
      <sheetData sheetId="0" refreshError="1">
        <row r="74">
          <cell r="J74">
            <v>1448630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明细表"/>
    </sheetNames>
    <sheetDataSet>
      <sheetData sheetId="0" refreshError="1">
        <row r="25">
          <cell r="J25">
            <v>240250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Sheet1"/>
    </sheetNames>
    <sheetDataSet>
      <sheetData sheetId="0" refreshError="1">
        <row r="6">
          <cell r="I6">
            <v>42000</v>
          </cell>
        </row>
      </sheetData>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主表"/>
    </sheetNames>
    <sheetDataSet>
      <sheetData sheetId="0" refreshError="1">
        <row r="14">
          <cell r="I14">
            <v>183886</v>
          </cell>
        </row>
      </sheetData>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Normal="100" topLeftCell="A13" workbookViewId="0">
      <selection activeCell="F13" sqref="F13:J13"/>
    </sheetView>
  </sheetViews>
  <sheetFormatPr defaultColWidth="9" defaultRowHeight="14.4"/>
  <cols>
    <col min="1" max="1" width="4.77777777777778" style="30" customWidth="1"/>
    <col min="2" max="2" width="8.88888888888889" style="30" customWidth="1"/>
    <col min="3" max="3" width="13.5555555555556" style="30" customWidth="1"/>
    <col min="4" max="4" width="19.5555555555556" style="30" customWidth="1"/>
    <col min="5" max="6" width="11.8796296296296" style="31" customWidth="1"/>
    <col min="7" max="7" width="11.8796296296296" style="30" customWidth="1"/>
    <col min="8" max="8" width="9.44444444444444" style="30" customWidth="1"/>
    <col min="9" max="9" width="7.87962962962963" style="31" customWidth="1"/>
    <col min="10" max="10" width="51" style="30" customWidth="1"/>
    <col min="11" max="16384" width="9" style="32"/>
  </cols>
  <sheetData>
    <row r="1" ht="15.75" customHeight="1" spans="1:10">
      <c r="A1" s="33"/>
      <c r="B1" s="33"/>
      <c r="C1" s="33"/>
      <c r="D1" s="33"/>
      <c r="E1" s="34"/>
      <c r="F1" s="34"/>
      <c r="G1" s="33"/>
      <c r="H1" s="33"/>
      <c r="I1" s="34"/>
      <c r="J1" s="33"/>
    </row>
    <row r="2" ht="20.4" spans="1:10">
      <c r="A2" s="35" t="s">
        <v>0</v>
      </c>
      <c r="B2" s="35"/>
      <c r="C2" s="35"/>
      <c r="D2" s="35"/>
      <c r="E2" s="35"/>
      <c r="F2" s="35"/>
      <c r="G2" s="35"/>
      <c r="H2" s="35"/>
      <c r="I2" s="35"/>
      <c r="J2" s="35"/>
    </row>
    <row r="3" s="25" customFormat="1" ht="17.25" customHeight="1" spans="1:10">
      <c r="A3" s="36" t="s">
        <v>1</v>
      </c>
      <c r="B3" s="36"/>
      <c r="C3" s="36"/>
      <c r="D3" s="36"/>
      <c r="E3" s="36"/>
      <c r="F3" s="36"/>
      <c r="G3" s="36"/>
      <c r="H3" s="36"/>
      <c r="I3" s="36"/>
      <c r="J3" s="36"/>
    </row>
    <row r="4" ht="18.75" customHeight="1" spans="1:10">
      <c r="A4" s="37" t="s">
        <v>2</v>
      </c>
      <c r="B4" s="37"/>
      <c r="C4" s="37"/>
      <c r="D4" s="37" t="s">
        <v>3</v>
      </c>
      <c r="E4" s="37"/>
      <c r="F4" s="37"/>
      <c r="G4" s="37"/>
      <c r="H4" s="37"/>
      <c r="I4" s="37"/>
      <c r="J4" s="37"/>
    </row>
    <row r="5" ht="18.75" customHeight="1" spans="1:10">
      <c r="A5" s="37" t="s">
        <v>4</v>
      </c>
      <c r="B5" s="37"/>
      <c r="C5" s="37"/>
      <c r="D5" s="37" t="s">
        <v>5</v>
      </c>
      <c r="E5" s="37"/>
      <c r="F5" s="37" t="s">
        <v>6</v>
      </c>
      <c r="G5" s="37"/>
      <c r="H5" s="37"/>
      <c r="I5" s="69" t="s">
        <v>7</v>
      </c>
      <c r="J5" s="69"/>
    </row>
    <row r="6" ht="18.75" customHeight="1" spans="1:10">
      <c r="A6" s="37" t="s">
        <v>8</v>
      </c>
      <c r="B6" s="37"/>
      <c r="C6" s="37"/>
      <c r="D6" s="37" t="s">
        <v>9</v>
      </c>
      <c r="E6" s="37"/>
      <c r="F6" s="37" t="s">
        <v>10</v>
      </c>
      <c r="G6" s="37"/>
      <c r="H6" s="37"/>
      <c r="I6" s="37">
        <v>55533373</v>
      </c>
      <c r="J6" s="37"/>
    </row>
    <row r="7" s="26" customFormat="1" ht="27" customHeight="1" spans="1:10">
      <c r="A7" s="37" t="s">
        <v>11</v>
      </c>
      <c r="B7" s="37"/>
      <c r="C7" s="37"/>
      <c r="D7" s="37"/>
      <c r="E7" s="37" t="s">
        <v>12</v>
      </c>
      <c r="F7" s="37" t="s">
        <v>13</v>
      </c>
      <c r="G7" s="37" t="s">
        <v>14</v>
      </c>
      <c r="H7" s="37" t="s">
        <v>15</v>
      </c>
      <c r="I7" s="37" t="s">
        <v>16</v>
      </c>
      <c r="J7" s="37" t="s">
        <v>17</v>
      </c>
    </row>
    <row r="8" ht="17.25" customHeight="1" spans="1:10">
      <c r="A8" s="37"/>
      <c r="B8" s="37"/>
      <c r="C8" s="37"/>
      <c r="D8" s="38" t="s">
        <v>18</v>
      </c>
      <c r="E8" s="39">
        <v>651.1991</v>
      </c>
      <c r="F8" s="39">
        <v>651.1991</v>
      </c>
      <c r="G8" s="40">
        <v>651.19565</v>
      </c>
      <c r="H8" s="41">
        <v>10</v>
      </c>
      <c r="I8" s="78">
        <f>99.99%</f>
        <v>0.9999</v>
      </c>
      <c r="J8" s="79">
        <v>9.9</v>
      </c>
    </row>
    <row r="9" ht="17.25" customHeight="1" spans="1:10">
      <c r="A9" s="37"/>
      <c r="B9" s="37"/>
      <c r="C9" s="37"/>
      <c r="D9" s="40" t="s">
        <v>19</v>
      </c>
      <c r="E9" s="39">
        <v>651.1991</v>
      </c>
      <c r="F9" s="39">
        <v>651.1991</v>
      </c>
      <c r="G9" s="40">
        <v>651.19565</v>
      </c>
      <c r="H9" s="42"/>
      <c r="I9" s="78"/>
      <c r="J9" s="42"/>
    </row>
    <row r="10" ht="17.25" customHeight="1" spans="1:10">
      <c r="A10" s="37"/>
      <c r="B10" s="37"/>
      <c r="C10" s="37"/>
      <c r="D10" s="43" t="s">
        <v>20</v>
      </c>
      <c r="E10" s="44"/>
      <c r="F10" s="44"/>
      <c r="G10" s="37"/>
      <c r="H10" s="42"/>
      <c r="I10" s="78"/>
      <c r="J10" s="42"/>
    </row>
    <row r="11" ht="17.25" customHeight="1" spans="1:10">
      <c r="A11" s="37"/>
      <c r="B11" s="37"/>
      <c r="C11" s="37"/>
      <c r="D11" s="40" t="s">
        <v>21</v>
      </c>
      <c r="E11" s="37"/>
      <c r="F11" s="37"/>
      <c r="G11" s="45"/>
      <c r="H11" s="46"/>
      <c r="I11" s="78"/>
      <c r="J11" s="46"/>
    </row>
    <row r="12" ht="21" customHeight="1" spans="1:10">
      <c r="A12" s="47" t="s">
        <v>22</v>
      </c>
      <c r="B12" s="37" t="s">
        <v>23</v>
      </c>
      <c r="C12" s="37"/>
      <c r="D12" s="37"/>
      <c r="E12" s="37"/>
      <c r="F12" s="37" t="s">
        <v>24</v>
      </c>
      <c r="G12" s="37"/>
      <c r="H12" s="37"/>
      <c r="I12" s="37"/>
      <c r="J12" s="37"/>
    </row>
    <row r="13" ht="409" customHeight="1" spans="1:10">
      <c r="A13" s="48"/>
      <c r="B13" s="49" t="s">
        <v>25</v>
      </c>
      <c r="C13" s="50"/>
      <c r="D13" s="50"/>
      <c r="E13" s="51"/>
      <c r="F13" s="52" t="s">
        <v>26</v>
      </c>
      <c r="G13" s="53"/>
      <c r="H13" s="53"/>
      <c r="I13" s="53"/>
      <c r="J13" s="80"/>
    </row>
    <row r="14" s="27" customFormat="1" ht="135" customHeight="1" spans="1:10">
      <c r="A14" s="54"/>
      <c r="B14" s="55"/>
      <c r="C14" s="56"/>
      <c r="D14" s="56"/>
      <c r="E14" s="57"/>
      <c r="F14" s="58" t="s">
        <v>27</v>
      </c>
      <c r="G14" s="59"/>
      <c r="H14" s="59"/>
      <c r="I14" s="59"/>
      <c r="J14" s="81"/>
    </row>
    <row r="15" s="28" customFormat="1" ht="32.25" customHeight="1" spans="1:10">
      <c r="A15" s="37" t="s">
        <v>28</v>
      </c>
      <c r="B15" s="37" t="s">
        <v>29</v>
      </c>
      <c r="C15" s="37" t="s">
        <v>30</v>
      </c>
      <c r="D15" s="37" t="s">
        <v>31</v>
      </c>
      <c r="E15" s="37" t="s">
        <v>32</v>
      </c>
      <c r="F15" s="60" t="s">
        <v>33</v>
      </c>
      <c r="G15" s="61"/>
      <c r="H15" s="60" t="s">
        <v>15</v>
      </c>
      <c r="I15" s="37" t="s">
        <v>17</v>
      </c>
      <c r="J15" s="37" t="s">
        <v>34</v>
      </c>
    </row>
    <row r="16" s="29" customFormat="1" ht="28" customHeight="1" spans="1:10">
      <c r="A16" s="37"/>
      <c r="B16" s="47" t="s">
        <v>35</v>
      </c>
      <c r="C16" s="62" t="s">
        <v>36</v>
      </c>
      <c r="D16" s="63" t="s">
        <v>37</v>
      </c>
      <c r="E16" s="64" t="s">
        <v>38</v>
      </c>
      <c r="F16" s="65" t="s">
        <v>39</v>
      </c>
      <c r="G16" s="66"/>
      <c r="H16" s="67">
        <v>10</v>
      </c>
      <c r="I16" s="67">
        <v>9</v>
      </c>
      <c r="J16" s="45" t="s">
        <v>40</v>
      </c>
    </row>
    <row r="17" s="29" customFormat="1" ht="42" customHeight="1" spans="1:10">
      <c r="A17" s="37"/>
      <c r="B17" s="48"/>
      <c r="C17" s="68"/>
      <c r="D17" s="63" t="s">
        <v>41</v>
      </c>
      <c r="E17" s="64" t="s">
        <v>42</v>
      </c>
      <c r="F17" s="65" t="s">
        <v>43</v>
      </c>
      <c r="G17" s="66"/>
      <c r="H17" s="67">
        <v>10</v>
      </c>
      <c r="I17" s="67">
        <v>9</v>
      </c>
      <c r="J17" s="45" t="s">
        <v>44</v>
      </c>
    </row>
    <row r="18" s="29" customFormat="1" ht="30" customHeight="1" spans="1:10">
      <c r="A18" s="37"/>
      <c r="B18" s="48"/>
      <c r="C18" s="62" t="s">
        <v>45</v>
      </c>
      <c r="D18" s="63" t="s">
        <v>46</v>
      </c>
      <c r="E18" s="64" t="s">
        <v>47</v>
      </c>
      <c r="F18" s="65" t="s">
        <v>48</v>
      </c>
      <c r="G18" s="66"/>
      <c r="H18" s="67">
        <v>10</v>
      </c>
      <c r="I18" s="67">
        <v>10</v>
      </c>
      <c r="J18" s="45"/>
    </row>
    <row r="19" s="29" customFormat="1" ht="29" customHeight="1" spans="1:10">
      <c r="A19" s="37"/>
      <c r="B19" s="48"/>
      <c r="C19" s="68"/>
      <c r="D19" s="63" t="s">
        <v>49</v>
      </c>
      <c r="E19" s="64" t="s">
        <v>50</v>
      </c>
      <c r="F19" s="65" t="s">
        <v>51</v>
      </c>
      <c r="G19" s="66"/>
      <c r="H19" s="67">
        <v>10</v>
      </c>
      <c r="I19" s="67">
        <v>10</v>
      </c>
      <c r="J19" s="45"/>
    </row>
    <row r="20" s="29" customFormat="1" ht="28" customHeight="1" spans="1:10">
      <c r="A20" s="37"/>
      <c r="B20" s="69" t="s">
        <v>52</v>
      </c>
      <c r="C20" s="62" t="s">
        <v>53</v>
      </c>
      <c r="D20" s="63" t="s">
        <v>54</v>
      </c>
      <c r="E20" s="64" t="s">
        <v>55</v>
      </c>
      <c r="F20" s="65" t="s">
        <v>56</v>
      </c>
      <c r="G20" s="66"/>
      <c r="H20" s="67">
        <v>10</v>
      </c>
      <c r="I20" s="67">
        <v>10</v>
      </c>
      <c r="J20" s="45"/>
    </row>
    <row r="21" s="29" customFormat="1" ht="41" customHeight="1" spans="1:10">
      <c r="A21" s="37"/>
      <c r="B21" s="69"/>
      <c r="C21" s="68"/>
      <c r="D21" s="63" t="s">
        <v>57</v>
      </c>
      <c r="E21" s="64" t="s">
        <v>58</v>
      </c>
      <c r="F21" s="65" t="s">
        <v>59</v>
      </c>
      <c r="G21" s="66"/>
      <c r="H21" s="67">
        <v>5</v>
      </c>
      <c r="I21" s="67">
        <v>4.5</v>
      </c>
      <c r="J21" s="45" t="s">
        <v>60</v>
      </c>
    </row>
    <row r="22" s="29" customFormat="1" ht="27" customHeight="1" spans="1:10">
      <c r="A22" s="37"/>
      <c r="B22" s="37" t="s">
        <v>61</v>
      </c>
      <c r="C22" s="62" t="s">
        <v>62</v>
      </c>
      <c r="D22" s="63" t="s">
        <v>63</v>
      </c>
      <c r="E22" s="64" t="s">
        <v>64</v>
      </c>
      <c r="F22" s="70">
        <v>0.8</v>
      </c>
      <c r="G22" s="66"/>
      <c r="H22" s="67">
        <v>10</v>
      </c>
      <c r="I22" s="67">
        <v>10</v>
      </c>
      <c r="J22" s="45"/>
    </row>
    <row r="23" s="29" customFormat="1" ht="19.5" customHeight="1" spans="1:10">
      <c r="A23" s="37"/>
      <c r="B23" s="71"/>
      <c r="C23" s="68"/>
      <c r="D23" s="72" t="s">
        <v>65</v>
      </c>
      <c r="E23" s="64" t="s">
        <v>64</v>
      </c>
      <c r="F23" s="70">
        <v>0.8</v>
      </c>
      <c r="G23" s="66"/>
      <c r="H23" s="67">
        <v>10</v>
      </c>
      <c r="I23" s="67">
        <v>10</v>
      </c>
      <c r="J23" s="45"/>
    </row>
    <row r="24" s="29" customFormat="1" ht="26" customHeight="1" spans="1:10">
      <c r="A24" s="37"/>
      <c r="B24" s="71"/>
      <c r="C24" s="62" t="s">
        <v>66</v>
      </c>
      <c r="D24" s="63" t="s">
        <v>67</v>
      </c>
      <c r="E24" s="64" t="s">
        <v>64</v>
      </c>
      <c r="F24" s="70">
        <v>0.8</v>
      </c>
      <c r="G24" s="66"/>
      <c r="H24" s="73">
        <v>5</v>
      </c>
      <c r="I24" s="73">
        <v>5</v>
      </c>
      <c r="J24" s="45"/>
    </row>
    <row r="25" s="29" customFormat="1" ht="31" customHeight="1" spans="1:10">
      <c r="A25" s="37"/>
      <c r="B25" s="47" t="s">
        <v>68</v>
      </c>
      <c r="C25" s="47" t="s">
        <v>69</v>
      </c>
      <c r="D25" s="74" t="s">
        <v>70</v>
      </c>
      <c r="E25" s="64" t="s">
        <v>71</v>
      </c>
      <c r="F25" s="75">
        <v>0.895</v>
      </c>
      <c r="G25" s="66"/>
      <c r="H25" s="73">
        <v>5</v>
      </c>
      <c r="I25" s="73">
        <v>4.9</v>
      </c>
      <c r="J25" s="45" t="s">
        <v>72</v>
      </c>
    </row>
    <row r="26" s="29" customFormat="1" ht="27" customHeight="1" spans="1:10">
      <c r="A26" s="37"/>
      <c r="B26" s="54"/>
      <c r="C26" s="54"/>
      <c r="D26" s="63" t="s">
        <v>73</v>
      </c>
      <c r="E26" s="64" t="s">
        <v>71</v>
      </c>
      <c r="F26" s="75">
        <v>0.895</v>
      </c>
      <c r="G26" s="66"/>
      <c r="H26" s="73">
        <v>5</v>
      </c>
      <c r="I26" s="73">
        <v>4.9</v>
      </c>
      <c r="J26" s="45" t="s">
        <v>72</v>
      </c>
    </row>
    <row r="27" s="29" customFormat="1" ht="21" customHeight="1" spans="1:10">
      <c r="A27" s="76" t="s">
        <v>74</v>
      </c>
      <c r="B27" s="76"/>
      <c r="C27" s="76"/>
      <c r="D27" s="76"/>
      <c r="E27" s="76"/>
      <c r="F27" s="76"/>
      <c r="G27" s="76"/>
      <c r="H27" s="77">
        <f>SUM(H16:H26)+H8</f>
        <v>100</v>
      </c>
      <c r="I27" s="77">
        <f>SUM(I16:I26)+J8</f>
        <v>97.2</v>
      </c>
      <c r="J27" s="82" t="s">
        <v>75</v>
      </c>
    </row>
  </sheetData>
  <mergeCells count="43">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F13:J13"/>
    <mergeCell ref="F14:J14"/>
    <mergeCell ref="F15:G15"/>
    <mergeCell ref="F16:G16"/>
    <mergeCell ref="F17:G17"/>
    <mergeCell ref="F18:G18"/>
    <mergeCell ref="F19:G19"/>
    <mergeCell ref="F20:G20"/>
    <mergeCell ref="F21:G21"/>
    <mergeCell ref="F22:G22"/>
    <mergeCell ref="F23:G23"/>
    <mergeCell ref="F24:G24"/>
    <mergeCell ref="F25:G25"/>
    <mergeCell ref="F26:G26"/>
    <mergeCell ref="A27:G27"/>
    <mergeCell ref="A12:A14"/>
    <mergeCell ref="A15:A26"/>
    <mergeCell ref="B16:B19"/>
    <mergeCell ref="B20:B21"/>
    <mergeCell ref="B22:B24"/>
    <mergeCell ref="B25:B26"/>
    <mergeCell ref="C16:C17"/>
    <mergeCell ref="C18:C19"/>
    <mergeCell ref="C20:C21"/>
    <mergeCell ref="C22:C23"/>
    <mergeCell ref="C25:C26"/>
    <mergeCell ref="A7:C11"/>
    <mergeCell ref="B13:E14"/>
  </mergeCells>
  <printOptions horizontalCentered="1"/>
  <pageMargins left="0.393055555555556" right="0.393055555555556" top="0.590277777777778" bottom="0.590277777777778" header="0.313888888888889" footer="0.393055555555556"/>
  <pageSetup paperSize="9" scale="6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3"/>
  <sheetViews>
    <sheetView workbookViewId="0">
      <selection activeCell="I18" sqref="I18"/>
    </sheetView>
  </sheetViews>
  <sheetFormatPr defaultColWidth="9" defaultRowHeight="14.4"/>
  <cols>
    <col min="2" max="2" width="22.25" customWidth="1"/>
    <col min="4" max="4" width="10.8796296296296" customWidth="1"/>
    <col min="5" max="5" width="12.6296296296296"/>
    <col min="6" max="6" width="9.25" customWidth="1"/>
    <col min="7" max="7" width="8.62962962962963" customWidth="1"/>
    <col min="8" max="8" width="6.37962962962963" customWidth="1"/>
    <col min="9" max="9" width="6.12962962962963" customWidth="1"/>
    <col min="10" max="10" width="6.37962962962963" customWidth="1"/>
    <col min="11" max="11" width="8.37962962962963" customWidth="1"/>
    <col min="12" max="13" width="5.37962962962963" customWidth="1"/>
    <col min="14" max="15" width="6.37962962962963" customWidth="1"/>
    <col min="16" max="17" width="5.75" customWidth="1"/>
  </cols>
  <sheetData>
    <row r="1" ht="29" customHeight="1" spans="1:1">
      <c r="A1" s="13" t="s">
        <v>76</v>
      </c>
    </row>
    <row r="2" ht="30" customHeight="1" spans="1:17">
      <c r="A2" s="14" t="s">
        <v>77</v>
      </c>
      <c r="B2" s="15" t="s">
        <v>78</v>
      </c>
      <c r="C2" s="16"/>
      <c r="D2" s="16" t="s">
        <v>79</v>
      </c>
      <c r="E2" s="14" t="s">
        <v>80</v>
      </c>
      <c r="F2" s="17" t="s">
        <v>81</v>
      </c>
      <c r="G2" s="17" t="s">
        <v>82</v>
      </c>
      <c r="H2" s="17" t="s">
        <v>83</v>
      </c>
      <c r="I2" s="17" t="s">
        <v>84</v>
      </c>
      <c r="J2" s="17" t="s">
        <v>85</v>
      </c>
      <c r="K2" s="17" t="s">
        <v>86</v>
      </c>
      <c r="L2" s="17" t="s">
        <v>87</v>
      </c>
      <c r="M2" s="17" t="s">
        <v>88</v>
      </c>
      <c r="N2" s="17" t="s">
        <v>89</v>
      </c>
      <c r="O2" s="17" t="s">
        <v>90</v>
      </c>
      <c r="P2" s="17" t="s">
        <v>91</v>
      </c>
      <c r="Q2" s="17" t="s">
        <v>92</v>
      </c>
    </row>
    <row r="3" ht="25" customHeight="1" spans="1:17">
      <c r="A3" s="14">
        <v>1</v>
      </c>
      <c r="B3" s="18" t="s">
        <v>37</v>
      </c>
      <c r="C3" s="18"/>
      <c r="D3" s="18" t="s">
        <v>93</v>
      </c>
      <c r="E3" s="14">
        <f t="shared" ref="E3:E11" si="0">SUM(F3:Q3)</f>
        <v>57</v>
      </c>
      <c r="F3" s="19">
        <v>18</v>
      </c>
      <c r="G3" s="19">
        <v>20</v>
      </c>
      <c r="H3" s="14">
        <v>3</v>
      </c>
      <c r="I3" s="14">
        <v>0</v>
      </c>
      <c r="J3" s="14">
        <v>4</v>
      </c>
      <c r="K3" s="14">
        <v>2</v>
      </c>
      <c r="L3" s="22"/>
      <c r="M3" s="22"/>
      <c r="N3" s="14">
        <v>5</v>
      </c>
      <c r="O3" s="14">
        <v>5</v>
      </c>
      <c r="P3" s="14">
        <v>0</v>
      </c>
      <c r="Q3" s="24"/>
    </row>
    <row r="4" ht="25" customHeight="1" spans="1:17">
      <c r="A4" s="14">
        <v>2</v>
      </c>
      <c r="B4" s="18" t="s">
        <v>41</v>
      </c>
      <c r="C4" s="18"/>
      <c r="D4" s="18" t="s">
        <v>94</v>
      </c>
      <c r="E4" s="14">
        <f t="shared" si="0"/>
        <v>1159</v>
      </c>
      <c r="F4" s="19">
        <v>21</v>
      </c>
      <c r="G4" s="19">
        <v>20</v>
      </c>
      <c r="H4" s="14">
        <v>5</v>
      </c>
      <c r="I4" s="14">
        <v>1</v>
      </c>
      <c r="J4" s="14">
        <v>0</v>
      </c>
      <c r="K4" s="14">
        <v>446</v>
      </c>
      <c r="L4" s="22">
        <v>639</v>
      </c>
      <c r="M4" s="22">
        <v>7</v>
      </c>
      <c r="N4" s="14">
        <v>5</v>
      </c>
      <c r="O4" s="14">
        <v>4</v>
      </c>
      <c r="P4" s="14">
        <v>10</v>
      </c>
      <c r="Q4" s="24">
        <v>1</v>
      </c>
    </row>
    <row r="5" ht="25" customHeight="1" spans="1:17">
      <c r="A5" s="14">
        <v>3</v>
      </c>
      <c r="B5" s="18" t="s">
        <v>46</v>
      </c>
      <c r="C5" s="18"/>
      <c r="D5" s="18" t="s">
        <v>95</v>
      </c>
      <c r="E5" s="14">
        <f t="shared" si="0"/>
        <v>115191</v>
      </c>
      <c r="F5" s="19">
        <v>104521</v>
      </c>
      <c r="G5" s="19">
        <v>6230</v>
      </c>
      <c r="H5" s="14">
        <v>600</v>
      </c>
      <c r="I5" s="14">
        <v>1000</v>
      </c>
      <c r="J5" s="14">
        <v>840</v>
      </c>
      <c r="K5" s="14"/>
      <c r="L5" s="14"/>
      <c r="M5" s="22"/>
      <c r="N5" s="14">
        <v>700</v>
      </c>
      <c r="O5" s="14">
        <v>800</v>
      </c>
      <c r="P5" s="14"/>
      <c r="Q5" s="24">
        <v>500</v>
      </c>
    </row>
    <row r="6" ht="25" customHeight="1" spans="1:17">
      <c r="A6" s="14">
        <v>4</v>
      </c>
      <c r="B6" s="18" t="s">
        <v>49</v>
      </c>
      <c r="C6" s="18"/>
      <c r="D6" s="18" t="s">
        <v>96</v>
      </c>
      <c r="E6" s="14">
        <f t="shared" si="0"/>
        <v>3831219</v>
      </c>
      <c r="F6" s="19">
        <v>1363725</v>
      </c>
      <c r="G6" s="19">
        <v>2020494</v>
      </c>
      <c r="H6" s="14">
        <v>20000</v>
      </c>
      <c r="I6" s="14">
        <v>80000</v>
      </c>
      <c r="J6" s="14">
        <v>22000</v>
      </c>
      <c r="K6" s="14">
        <v>300000</v>
      </c>
      <c r="L6" s="14"/>
      <c r="M6" s="22"/>
      <c r="N6" s="14">
        <v>12000</v>
      </c>
      <c r="O6" s="14">
        <v>11000</v>
      </c>
      <c r="P6" s="14"/>
      <c r="Q6" s="24">
        <v>2000</v>
      </c>
    </row>
    <row r="7" ht="25" customHeight="1" spans="1:17">
      <c r="A7" s="14">
        <v>5</v>
      </c>
      <c r="B7" s="18" t="s">
        <v>63</v>
      </c>
      <c r="C7" s="18"/>
      <c r="D7" s="20">
        <v>0.8</v>
      </c>
      <c r="E7" s="14"/>
      <c r="F7" s="20">
        <v>0.8</v>
      </c>
      <c r="G7" s="20">
        <v>0.8</v>
      </c>
      <c r="H7" s="14"/>
      <c r="I7" s="14"/>
      <c r="J7" s="14">
        <v>80</v>
      </c>
      <c r="K7" s="14"/>
      <c r="L7" s="23"/>
      <c r="M7" s="23"/>
      <c r="N7" s="14"/>
      <c r="O7" s="14"/>
      <c r="P7" s="14"/>
      <c r="Q7" s="14"/>
    </row>
    <row r="8" ht="25" customHeight="1" spans="1:17">
      <c r="A8" s="14">
        <v>6</v>
      </c>
      <c r="B8" s="18" t="s">
        <v>65</v>
      </c>
      <c r="C8" s="18"/>
      <c r="D8" s="20">
        <v>0.9</v>
      </c>
      <c r="E8" s="14"/>
      <c r="F8" s="20">
        <v>0.9</v>
      </c>
      <c r="G8" s="20">
        <v>0.9</v>
      </c>
      <c r="H8" s="14"/>
      <c r="I8" s="14"/>
      <c r="J8" s="14">
        <v>80</v>
      </c>
      <c r="K8" s="14"/>
      <c r="L8" s="14"/>
      <c r="M8" s="22"/>
      <c r="N8" s="14"/>
      <c r="O8" s="14"/>
      <c r="P8" s="14"/>
      <c r="Q8" s="14"/>
    </row>
    <row r="9" ht="25" customHeight="1" spans="1:17">
      <c r="A9" s="14">
        <v>7</v>
      </c>
      <c r="B9" s="18" t="s">
        <v>67</v>
      </c>
      <c r="C9" s="18"/>
      <c r="D9" s="20">
        <v>0.9</v>
      </c>
      <c r="E9" s="14"/>
      <c r="F9" s="20">
        <v>0.9</v>
      </c>
      <c r="G9" s="20">
        <v>0.9</v>
      </c>
      <c r="H9" s="14"/>
      <c r="I9" s="14"/>
      <c r="J9" s="14">
        <v>80</v>
      </c>
      <c r="K9" s="14"/>
      <c r="L9" s="14"/>
      <c r="M9" s="22"/>
      <c r="N9" s="14"/>
      <c r="O9" s="14"/>
      <c r="P9" s="14"/>
      <c r="Q9" s="14"/>
    </row>
    <row r="10" ht="25" customHeight="1" spans="1:17">
      <c r="A10" s="14">
        <v>8</v>
      </c>
      <c r="B10" s="18" t="s">
        <v>70</v>
      </c>
      <c r="C10" s="18"/>
      <c r="D10" s="20">
        <v>0.92</v>
      </c>
      <c r="E10" s="14"/>
      <c r="F10" s="20">
        <v>0.92</v>
      </c>
      <c r="G10" s="20">
        <v>0.92</v>
      </c>
      <c r="H10" s="14"/>
      <c r="I10" s="14"/>
      <c r="J10" s="14">
        <v>90</v>
      </c>
      <c r="K10" s="14"/>
      <c r="L10" s="14"/>
      <c r="M10" s="22"/>
      <c r="N10" s="14"/>
      <c r="O10" s="14"/>
      <c r="P10" s="14"/>
      <c r="Q10" s="14"/>
    </row>
    <row r="11" ht="25" customHeight="1" spans="1:17">
      <c r="A11" s="14">
        <v>9</v>
      </c>
      <c r="B11" s="18" t="s">
        <v>73</v>
      </c>
      <c r="C11" s="18"/>
      <c r="D11" s="20">
        <v>0.94</v>
      </c>
      <c r="E11" s="14"/>
      <c r="F11" s="20">
        <v>0.94</v>
      </c>
      <c r="G11" s="20">
        <v>0.94</v>
      </c>
      <c r="H11" s="14"/>
      <c r="I11" s="14"/>
      <c r="J11" s="14">
        <v>90</v>
      </c>
      <c r="K11" s="14"/>
      <c r="L11" s="14"/>
      <c r="M11" s="22"/>
      <c r="N11" s="14"/>
      <c r="O11" s="14"/>
      <c r="P11" s="14"/>
      <c r="Q11" s="14"/>
    </row>
    <row r="12" ht="25" customHeight="1" spans="1:17">
      <c r="A12" s="14">
        <v>10</v>
      </c>
      <c r="B12" s="18" t="s">
        <v>54</v>
      </c>
      <c r="C12" s="18"/>
      <c r="D12" s="21">
        <f>E12</f>
        <v>438.8591</v>
      </c>
      <c r="E12" s="14">
        <f>SUM(F12:Q12)</f>
        <v>438.8591</v>
      </c>
      <c r="F12" s="14">
        <v>116.08</v>
      </c>
      <c r="G12" s="19">
        <v>110.7961</v>
      </c>
      <c r="H12" s="14">
        <v>12</v>
      </c>
      <c r="I12" s="14">
        <v>0</v>
      </c>
      <c r="J12" s="14">
        <v>36.82</v>
      </c>
      <c r="K12" s="14">
        <v>144.863</v>
      </c>
      <c r="L12" s="14">
        <v>0</v>
      </c>
      <c r="M12" s="22">
        <v>0</v>
      </c>
      <c r="N12" s="14">
        <v>11.2</v>
      </c>
      <c r="O12" s="14">
        <v>7.1</v>
      </c>
      <c r="P12" s="14">
        <v>0</v>
      </c>
      <c r="Q12" s="14">
        <v>0</v>
      </c>
    </row>
    <row r="13" ht="25" customHeight="1" spans="1:17">
      <c r="A13" s="14">
        <v>11</v>
      </c>
      <c r="B13" s="18" t="s">
        <v>57</v>
      </c>
      <c r="C13" s="18"/>
      <c r="D13" s="21">
        <f>651.2/D4</f>
        <v>2.32571428571429</v>
      </c>
      <c r="E13" s="14">
        <f>E12/E4</f>
        <v>0.378653235547886</v>
      </c>
      <c r="F13" s="14"/>
      <c r="G13" s="19"/>
      <c r="H13" s="14"/>
      <c r="I13" s="14"/>
      <c r="J13" s="14"/>
      <c r="K13" s="14"/>
      <c r="L13" s="14"/>
      <c r="M13" s="14"/>
      <c r="N13" s="14"/>
      <c r="O13" s="14"/>
      <c r="P13" s="14"/>
      <c r="Q13" s="14"/>
    </row>
  </sheetData>
  <mergeCells count="12">
    <mergeCell ref="B2:C2"/>
    <mergeCell ref="B3:C3"/>
    <mergeCell ref="B4:C4"/>
    <mergeCell ref="B5:C5"/>
    <mergeCell ref="B6:C6"/>
    <mergeCell ref="B7:C7"/>
    <mergeCell ref="B8:C8"/>
    <mergeCell ref="B9:C9"/>
    <mergeCell ref="B10:C10"/>
    <mergeCell ref="B11:C11"/>
    <mergeCell ref="B12:C12"/>
    <mergeCell ref="B13:C13"/>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1"/>
  <sheetViews>
    <sheetView view="pageBreakPreview" zoomScaleNormal="115" workbookViewId="0">
      <pane xSplit="1" ySplit="2" topLeftCell="B3" activePane="bottomRight" state="frozen"/>
      <selection/>
      <selection pane="topRight"/>
      <selection pane="bottomLeft"/>
      <selection pane="bottomRight" activeCell="C3" sqref="C3"/>
    </sheetView>
  </sheetViews>
  <sheetFormatPr defaultColWidth="9" defaultRowHeight="17.4"/>
  <cols>
    <col min="1" max="1" width="4.62962962962963" style="1" customWidth="1"/>
    <col min="2" max="2" width="18.25" style="1" hidden="1" customWidth="1"/>
    <col min="3" max="3" width="50.25" style="2" customWidth="1"/>
    <col min="4" max="4" width="24.3796296296296" style="2" customWidth="1"/>
    <col min="5" max="5" width="15.75" style="3" customWidth="1"/>
    <col min="6" max="6" width="7.37962962962963" style="2" customWidth="1"/>
    <col min="7" max="16384" width="9" style="2"/>
  </cols>
  <sheetData>
    <row r="1" ht="36" customHeight="1" spans="1:5">
      <c r="A1" s="4" t="s">
        <v>97</v>
      </c>
      <c r="B1" s="4"/>
      <c r="C1" s="4"/>
      <c r="D1" s="4"/>
      <c r="E1" s="4"/>
    </row>
    <row r="2" ht="30" customHeight="1" spans="1:5">
      <c r="A2" s="5"/>
      <c r="B2" s="5"/>
      <c r="C2" s="5"/>
      <c r="D2" s="6"/>
      <c r="E2" s="7" t="s">
        <v>98</v>
      </c>
    </row>
    <row r="3" ht="47" customHeight="1" spans="1:5">
      <c r="A3" s="8" t="s">
        <v>77</v>
      </c>
      <c r="B3" s="8" t="s">
        <v>99</v>
      </c>
      <c r="C3" s="8" t="s">
        <v>100</v>
      </c>
      <c r="D3" s="8" t="s">
        <v>101</v>
      </c>
      <c r="E3" s="8" t="s">
        <v>102</v>
      </c>
    </row>
    <row r="4" ht="28" customHeight="1" spans="1:5">
      <c r="A4" s="9">
        <v>1</v>
      </c>
      <c r="B4" s="9"/>
      <c r="C4" s="10" t="s">
        <v>103</v>
      </c>
      <c r="D4" s="11">
        <f>[1]总表!$D$15/10000</f>
        <v>116.08</v>
      </c>
      <c r="E4" s="12"/>
    </row>
    <row r="5" ht="28" customHeight="1" spans="1:5">
      <c r="A5" s="9">
        <v>2</v>
      </c>
      <c r="B5" s="9"/>
      <c r="C5" s="10" t="s">
        <v>104</v>
      </c>
      <c r="D5" s="11">
        <f>[2]总表!$D$14/10000</f>
        <v>110.7961</v>
      </c>
      <c r="E5" s="12"/>
    </row>
    <row r="6" ht="28" customHeight="1" spans="1:5">
      <c r="A6" s="9">
        <v>3</v>
      </c>
      <c r="B6" s="9"/>
      <c r="C6" s="10" t="s">
        <v>105</v>
      </c>
      <c r="D6" s="11">
        <f>[3]明细表!$J$31/10000</f>
        <v>36.49</v>
      </c>
      <c r="E6" s="12"/>
    </row>
    <row r="7" ht="28" customHeight="1" spans="1:5">
      <c r="A7" s="9">
        <v>4</v>
      </c>
      <c r="B7" s="9"/>
      <c r="C7" s="10" t="s">
        <v>106</v>
      </c>
      <c r="D7" s="11">
        <f>[4]明细表!$I$8/10000</f>
        <v>30</v>
      </c>
      <c r="E7" s="12"/>
    </row>
    <row r="8" ht="28" customHeight="1" spans="1:17">
      <c r="A8" s="9">
        <v>5</v>
      </c>
      <c r="B8" s="9"/>
      <c r="C8" s="10" t="s">
        <v>107</v>
      </c>
      <c r="D8" s="11">
        <f>[5]明细表!$I$64/10000</f>
        <v>60</v>
      </c>
      <c r="E8" s="9"/>
      <c r="F8" s="1"/>
      <c r="G8" s="1"/>
      <c r="H8" s="1"/>
      <c r="I8" s="1"/>
      <c r="J8" s="1"/>
      <c r="K8" s="1"/>
      <c r="L8" s="1"/>
      <c r="M8" s="1"/>
      <c r="N8" s="1"/>
      <c r="O8" s="1"/>
      <c r="P8" s="1"/>
      <c r="Q8" s="1"/>
    </row>
    <row r="9" ht="28" customHeight="1" spans="1:17">
      <c r="A9" s="9">
        <v>6</v>
      </c>
      <c r="B9" s="9"/>
      <c r="C9" s="10" t="s">
        <v>108</v>
      </c>
      <c r="D9" s="11">
        <f>[6]北京市星级全民健身团队评定项目2023年经费预算明细!$J$74/10000</f>
        <v>144.863</v>
      </c>
      <c r="E9" s="9"/>
      <c r="F9" s="1"/>
      <c r="G9" s="1"/>
      <c r="H9" s="1"/>
      <c r="I9" s="1"/>
      <c r="J9" s="1"/>
      <c r="K9" s="1"/>
      <c r="L9" s="1"/>
      <c r="M9" s="1"/>
      <c r="N9" s="1"/>
      <c r="O9" s="1"/>
      <c r="P9" s="1"/>
      <c r="Q9" s="1"/>
    </row>
    <row r="10" ht="28" customHeight="1" spans="1:17">
      <c r="A10" s="9">
        <v>7</v>
      </c>
      <c r="B10" s="9"/>
      <c r="C10" s="10" t="s">
        <v>109</v>
      </c>
      <c r="D10" s="11">
        <f>[7]明细表!$J$25/10000</f>
        <v>24.025</v>
      </c>
      <c r="E10" s="9"/>
      <c r="F10" s="1"/>
      <c r="G10" s="1"/>
      <c r="H10" s="1"/>
      <c r="I10" s="1"/>
      <c r="J10" s="1"/>
      <c r="K10" s="1"/>
      <c r="L10" s="1"/>
      <c r="M10" s="1"/>
      <c r="N10" s="1"/>
      <c r="O10" s="1"/>
      <c r="P10" s="1"/>
      <c r="Q10" s="1"/>
    </row>
    <row r="11" ht="28" customHeight="1" spans="1:17">
      <c r="A11" s="9">
        <v>8</v>
      </c>
      <c r="B11" s="9"/>
      <c r="C11" s="10" t="s">
        <v>110</v>
      </c>
      <c r="D11" s="11">
        <f>[8]Sheet1!$I$6/10000</f>
        <v>4.2</v>
      </c>
      <c r="E11" s="9"/>
      <c r="F11" s="1"/>
      <c r="G11" s="1"/>
      <c r="H11" s="1"/>
      <c r="I11" s="1"/>
      <c r="J11" s="1"/>
      <c r="K11" s="1"/>
      <c r="L11" s="1"/>
      <c r="M11" s="1"/>
      <c r="N11" s="1"/>
      <c r="O11" s="1"/>
      <c r="P11" s="1"/>
      <c r="Q11" s="1"/>
    </row>
    <row r="12" ht="28" customHeight="1" spans="1:17">
      <c r="A12" s="9">
        <v>9</v>
      </c>
      <c r="B12" s="9"/>
      <c r="C12" s="10" t="s">
        <v>111</v>
      </c>
      <c r="D12" s="11">
        <f>[9]主表!$I$14/10000</f>
        <v>18.3886</v>
      </c>
      <c r="E12" s="9"/>
      <c r="F12" s="1"/>
      <c r="G12" s="1"/>
      <c r="H12" s="1"/>
      <c r="I12" s="1"/>
      <c r="J12" s="1"/>
      <c r="K12" s="1"/>
      <c r="L12" s="1"/>
      <c r="M12" s="1"/>
      <c r="N12" s="1"/>
      <c r="O12" s="1"/>
      <c r="P12" s="1"/>
      <c r="Q12" s="1"/>
    </row>
    <row r="13" ht="28" customHeight="1" spans="1:17">
      <c r="A13" s="9">
        <v>10</v>
      </c>
      <c r="B13" s="9"/>
      <c r="C13" s="10" t="s">
        <v>112</v>
      </c>
      <c r="D13" s="11">
        <f>[10]主表!$I$22/10000</f>
        <v>27.73</v>
      </c>
      <c r="E13" s="9"/>
      <c r="F13" s="1"/>
      <c r="G13" s="1"/>
      <c r="H13" s="1"/>
      <c r="I13" s="1"/>
      <c r="J13" s="1"/>
      <c r="K13" s="1"/>
      <c r="L13" s="1"/>
      <c r="M13" s="1"/>
      <c r="N13" s="1"/>
      <c r="O13" s="1"/>
      <c r="P13" s="1"/>
      <c r="Q13" s="1"/>
    </row>
    <row r="14" ht="28" customHeight="1" spans="1:17">
      <c r="A14" s="9">
        <v>11</v>
      </c>
      <c r="B14" s="9"/>
      <c r="C14" s="10" t="s">
        <v>113</v>
      </c>
      <c r="D14" s="11">
        <f>[11]主表!$I$7/10000</f>
        <v>9.95</v>
      </c>
      <c r="E14" s="9"/>
      <c r="F14" s="1"/>
      <c r="G14" s="1"/>
      <c r="H14" s="1"/>
      <c r="I14" s="1"/>
      <c r="J14" s="1"/>
      <c r="K14" s="1"/>
      <c r="L14" s="1"/>
      <c r="M14" s="1"/>
      <c r="N14" s="1"/>
      <c r="O14" s="1"/>
      <c r="P14" s="1"/>
      <c r="Q14" s="1"/>
    </row>
    <row r="15" ht="28" customHeight="1" spans="1:17">
      <c r="A15" s="9">
        <v>12</v>
      </c>
      <c r="B15" s="9"/>
      <c r="C15" s="10" t="s">
        <v>114</v>
      </c>
      <c r="D15" s="11">
        <f>[12]明细表!$J$25/10000</f>
        <v>34.46</v>
      </c>
      <c r="E15" s="9"/>
      <c r="F15" s="1"/>
      <c r="G15" s="1"/>
      <c r="H15" s="1"/>
      <c r="I15" s="1"/>
      <c r="J15" s="1"/>
      <c r="K15" s="1"/>
      <c r="L15" s="1"/>
      <c r="M15" s="1"/>
      <c r="N15" s="1"/>
      <c r="O15" s="1"/>
      <c r="P15" s="1"/>
      <c r="Q15" s="1"/>
    </row>
    <row r="16" ht="28" customHeight="1" spans="1:17">
      <c r="A16" s="9">
        <v>13</v>
      </c>
      <c r="B16" s="9"/>
      <c r="C16" s="10" t="s">
        <v>115</v>
      </c>
      <c r="D16" s="11">
        <f>[13]主表!$I$12/10000</f>
        <v>8.1864</v>
      </c>
      <c r="E16" s="9"/>
      <c r="F16" s="1"/>
      <c r="G16" s="1"/>
      <c r="H16" s="1"/>
      <c r="I16" s="1"/>
      <c r="J16" s="1"/>
      <c r="K16" s="1"/>
      <c r="L16" s="1"/>
      <c r="M16" s="1"/>
      <c r="N16" s="1"/>
      <c r="O16" s="1"/>
      <c r="P16" s="1"/>
      <c r="Q16" s="1"/>
    </row>
    <row r="17" ht="28" customHeight="1" spans="1:17">
      <c r="A17" s="9">
        <v>14</v>
      </c>
      <c r="B17" s="9"/>
      <c r="C17" s="10" t="s">
        <v>116</v>
      </c>
      <c r="D17" s="11">
        <f>[14]明细表!$K$14/10000</f>
        <v>26.03</v>
      </c>
      <c r="E17" s="9"/>
      <c r="F17" s="1"/>
      <c r="G17" s="1"/>
      <c r="H17" s="1"/>
      <c r="I17" s="1"/>
      <c r="J17" s="1"/>
      <c r="K17" s="1"/>
      <c r="L17" s="1"/>
      <c r="M17" s="1"/>
      <c r="N17" s="1"/>
      <c r="O17" s="1"/>
      <c r="P17" s="1"/>
      <c r="Q17" s="1"/>
    </row>
    <row r="18" ht="28" customHeight="1" spans="1:17">
      <c r="A18" s="9" t="s">
        <v>117</v>
      </c>
      <c r="B18" s="9"/>
      <c r="C18" s="9"/>
      <c r="D18" s="11">
        <f>SUM(D3:D17)</f>
        <v>651.1991</v>
      </c>
      <c r="E18" s="11"/>
      <c r="F18" s="1"/>
      <c r="G18" s="1"/>
      <c r="H18" s="1"/>
      <c r="I18" s="1"/>
      <c r="J18" s="1"/>
      <c r="K18" s="1"/>
      <c r="L18" s="1"/>
      <c r="M18" s="1"/>
      <c r="N18" s="1"/>
      <c r="O18" s="1"/>
      <c r="P18" s="1"/>
      <c r="Q18" s="1"/>
    </row>
    <row r="19" spans="3:17">
      <c r="C19" s="1"/>
      <c r="D19" s="1"/>
      <c r="E19" s="1"/>
      <c r="F19" s="1"/>
      <c r="G19" s="1"/>
      <c r="H19" s="1"/>
      <c r="I19" s="1"/>
      <c r="J19" s="1"/>
      <c r="K19" s="1"/>
      <c r="L19" s="1"/>
      <c r="M19" s="1"/>
      <c r="N19" s="1"/>
      <c r="O19" s="1"/>
      <c r="P19" s="1"/>
      <c r="Q19" s="1"/>
    </row>
    <row r="20" spans="3:17">
      <c r="C20" s="1"/>
      <c r="D20" s="1"/>
      <c r="E20" s="1"/>
      <c r="F20" s="1"/>
      <c r="G20" s="1"/>
      <c r="H20" s="1"/>
      <c r="I20" s="1"/>
      <c r="J20" s="1"/>
      <c r="K20" s="1"/>
      <c r="L20" s="1"/>
      <c r="M20" s="1"/>
      <c r="N20" s="1"/>
      <c r="O20" s="1"/>
      <c r="P20" s="1"/>
      <c r="Q20" s="1"/>
    </row>
    <row r="21" spans="3:17">
      <c r="C21" s="1"/>
      <c r="D21" s="1"/>
      <c r="E21" s="1"/>
      <c r="F21" s="1"/>
      <c r="G21" s="1"/>
      <c r="H21" s="1"/>
      <c r="I21" s="1"/>
      <c r="J21" s="1"/>
      <c r="K21" s="1"/>
      <c r="L21" s="1"/>
      <c r="M21" s="1"/>
      <c r="N21" s="1"/>
      <c r="O21" s="1"/>
      <c r="P21" s="1"/>
      <c r="Q21" s="1"/>
    </row>
  </sheetData>
  <sheetProtection formatCells="0" formatColumns="0" formatRows="0" insertRows="0" insertColumns="0" deleteColumns="0" deleteRows="0" sort="0" autoFilter="0" pivotTables="0"/>
  <mergeCells count="3">
    <mergeCell ref="A1:E1"/>
    <mergeCell ref="A2:C2"/>
    <mergeCell ref="A18:C18"/>
  </mergeCells>
  <pageMargins left="0.708333333333333" right="0.440277777777778" top="0.511805555555556" bottom="0.5" header="0.314583333333333" footer="0.259722222222222"/>
  <pageSetup paperSize="9" scale="97" fitToHeight="0" orientation="portrait" horizontalDpi="600"/>
  <headerFooter>
    <oddFooter>&amp;C第 &amp;P 页，共 &amp;N 页</oddFooter>
  </headerFooter>
  <colBreaks count="1" manualBreakCount="1">
    <brk id="2"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项目支出绩效自评表</vt:lpstr>
      <vt:lpstr>分项目填报</vt:lpstr>
      <vt:lpstr>分项目明细表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左建业</dc:creator>
  <cp:lastModifiedBy>匿名用户</cp:lastModifiedBy>
  <dcterms:created xsi:type="dcterms:W3CDTF">2024-04-07T09:13:00Z</dcterms:created>
  <dcterms:modified xsi:type="dcterms:W3CDTF">2024-09-06T02:38:20Z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4E7B285001A4473183CEC93473DB0BB9_11</vt:lpwstr>
  </property>
  <property fmtid="{D5CDD505-2E9C-101B-9397-08002B2CF9AE}" pid="3" name="KSOProductBuildVer">
    <vt:lpwstr>2052-12.1.0.17827</vt:lpwstr>
  </property>
</Properties>
</file>